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ODO V8\D-KYKLIKOI KOMBOI ΞΑΝΘΗΣ\ΟΡΙΣΤΙΚΗ ΜΕΛΕΤΗ ΟΔΟΠΟΙΙΑΣ\ΜΑΓΓΑΝΑ\Γ ΥΠΟΒΟΛΗ\"/>
    </mc:Choice>
  </mc:AlternateContent>
  <xr:revisionPtr revIDLastSave="0" documentId="13_ncr:1_{5AC72338-67EB-4F67-9BDB-43BFD86E59D5}" xr6:coauthVersionLast="47" xr6:coauthVersionMax="47" xr10:uidLastSave="{00000000-0000-0000-0000-000000000000}"/>
  <bookViews>
    <workbookView xWindow="28680" yWindow="-120" windowWidth="29040" windowHeight="15840" xr2:uid="{89215D50-4C15-4556-89F4-279BBBE36C50}"/>
  </bookViews>
  <sheets>
    <sheet name="Φύλλο1" sheetId="1" r:id="rId1"/>
  </sheets>
  <definedNames>
    <definedName name="_xlnm.Print_Area" localSheetId="0">Φύλλο1!$A$1:$I$49</definedName>
    <definedName name="_xlnm.Print_Titles" localSheetId="0">Φύλλο1!$2:$2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J16" i="1"/>
  <c r="G16" i="1" s="1"/>
  <c r="J26" i="1" l="1"/>
  <c r="G26" i="1" s="1"/>
  <c r="J5" i="1" l="1"/>
  <c r="I5" i="1"/>
  <c r="J21" i="1"/>
  <c r="J15" i="1" l="1"/>
  <c r="J14" i="1"/>
  <c r="G14" i="1" s="1"/>
  <c r="J22" i="1"/>
  <c r="J23" i="1"/>
  <c r="J24" i="1"/>
  <c r="G24" i="1" s="1"/>
  <c r="J25" i="1"/>
  <c r="J7" i="1"/>
  <c r="J6" i="1"/>
  <c r="G6" i="1" s="1"/>
  <c r="G4" i="1"/>
  <c r="G3" i="1"/>
  <c r="J11" i="1"/>
  <c r="G11" i="1" s="1"/>
  <c r="I11" i="1" s="1"/>
  <c r="J9" i="1"/>
  <c r="G9" i="1" s="1"/>
  <c r="I9" i="1" s="1"/>
  <c r="J27" i="1"/>
  <c r="G27" i="1" s="1"/>
  <c r="I27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I29" i="1"/>
  <c r="I28" i="1"/>
  <c r="I13" i="1"/>
  <c r="I12" i="1"/>
  <c r="G25" i="1" l="1"/>
  <c r="G23" i="1"/>
  <c r="G22" i="1"/>
  <c r="G15" i="1"/>
  <c r="G21" i="1"/>
  <c r="G7" i="1"/>
  <c r="I4" i="1" l="1"/>
</calcChain>
</file>

<file path=xl/sharedStrings.xml><?xml version="1.0" encoding="utf-8"?>
<sst xmlns="http://schemas.openxmlformats.org/spreadsheetml/2006/main" count="167" uniqueCount="124">
  <si>
    <t>A/A</t>
  </si>
  <si>
    <t>Είδος Εργασιών</t>
  </si>
  <si>
    <t>Α.Τ.</t>
  </si>
  <si>
    <t>Ποσότητα</t>
  </si>
  <si>
    <t>m3</t>
  </si>
  <si>
    <t>m</t>
  </si>
  <si>
    <t>m2</t>
  </si>
  <si>
    <t>Α.21</t>
  </si>
  <si>
    <t>τεμ</t>
  </si>
  <si>
    <t>Μονάδα Μέτρησης</t>
  </si>
  <si>
    <t>ΣΥΝΤΑΧΘΗΚΕ</t>
  </si>
  <si>
    <t>Η  ΠΡΟΪΣΤΑΜΕΝΗ</t>
  </si>
  <si>
    <t>ΔΙΕΥΘΥΝΣΗΣ ΤΕΧΝΙΚΩΝ ΕΡΓΩΝ</t>
  </si>
  <si>
    <t>Α.ΠΑΝΤΕΛΗΣ</t>
  </si>
  <si>
    <t>Χαλύβδινοι οπλισμοί σκυροδέματος, Δομικά πλέγματα B500C</t>
  </si>
  <si>
    <t>ΝΑΟΙΚ 38.20.03</t>
  </si>
  <si>
    <t>ΟΙΚ 3873</t>
  </si>
  <si>
    <t>kg</t>
  </si>
  <si>
    <t>Α-2.1</t>
  </si>
  <si>
    <t>Β-2</t>
  </si>
  <si>
    <t>Β-51</t>
  </si>
  <si>
    <t>Γ-2.2</t>
  </si>
  <si>
    <t>38,20,03</t>
  </si>
  <si>
    <t>73,16,02</t>
  </si>
  <si>
    <t>Τιμή μονάδας</t>
  </si>
  <si>
    <t>Δαπάνη</t>
  </si>
  <si>
    <t>ΠΡΟΜΕΤΡΗΣΗ</t>
  </si>
  <si>
    <t>Ο ΜΕΛΕΤΗΤΗΣ</t>
  </si>
  <si>
    <t>ΤΟΠΟΓΡΑΦΟΣ             ΜΗΧΑΝΙΚΟΣ</t>
  </si>
  <si>
    <t>ΟΔΟ-1132</t>
  </si>
  <si>
    <t>Αποξήλωση κρασπέδων προχύτων ή μη</t>
  </si>
  <si>
    <t>ΥΔΡ 6808</t>
  </si>
  <si>
    <t>4.05</t>
  </si>
  <si>
    <t>α/α Τιμολογ.</t>
  </si>
  <si>
    <t>Άρθρο Αναθεώρησης</t>
  </si>
  <si>
    <t>ΗΛΜ 101</t>
  </si>
  <si>
    <t>Αφαίρεση χαλυβδίνων ιστών φωτισμού. Αφαίρεση και μεταφορά ιστού ύψους μέχρι 14,00m.</t>
  </si>
  <si>
    <t>ΝΕΤ ΗΛΜ 62.10.1.1</t>
  </si>
  <si>
    <t>Πρόχυτα κράσπεδα από σκυρόδεμα (ύψους 7εκ)</t>
  </si>
  <si>
    <t>ΟΔΟ-2921</t>
  </si>
  <si>
    <t>B-51</t>
  </si>
  <si>
    <t>Πλακοστρώσεις πεζοδρομίων</t>
  </si>
  <si>
    <t>Β-52</t>
  </si>
  <si>
    <t>ΟΔΟ-2922</t>
  </si>
  <si>
    <t>Πρόχυτα κράσπεδα από σκυρόδεμα διατομής 0,30Χ0,15 κατά ΕΛΟΤ ΕΝ1340</t>
  </si>
  <si>
    <t>(0,20X1,20)X95</t>
  </si>
  <si>
    <t>Εμβαδόν κάλυψης 135μ2 Εμβαδό φύλλου 11μ2 /21,5κιλά ΟΛΟ ΔΙΠΛΟ (χ2)</t>
  </si>
  <si>
    <t>Εκσκαφές χαλαρών εδαφών</t>
  </si>
  <si>
    <t xml:space="preserve">Εκσκαφή σε έδαφος γαιώδες -ημιβραχώδες </t>
  </si>
  <si>
    <t>Α-1</t>
  </si>
  <si>
    <t>ΟΔΟ-1110</t>
  </si>
  <si>
    <t>Α-2</t>
  </si>
  <si>
    <t>ΟΔΟ-1123Α</t>
  </si>
  <si>
    <t>Α-24.1</t>
  </si>
  <si>
    <t>Επένδυση πρανών με φυτική γη</t>
  </si>
  <si>
    <t>ΟΔΟ-1610</t>
  </si>
  <si>
    <t>Α-25</t>
  </si>
  <si>
    <t>Πλήρωση νησίδων με φυτική γή</t>
  </si>
  <si>
    <t>ΟΔΟ-1620</t>
  </si>
  <si>
    <t>Κατασκευή επιχωμάτων</t>
  </si>
  <si>
    <t>Α-20</t>
  </si>
  <si>
    <t>ΟΔΟ-1530</t>
  </si>
  <si>
    <t>Γ-1.2</t>
  </si>
  <si>
    <t>Κατασκευή υπόβασης συμπυκνωμένου πάχους 0,10μ</t>
  </si>
  <si>
    <t>ΟΔΟ-3111Β</t>
  </si>
  <si>
    <t>Κατασκευή βάσης συμπυκνωμένου πάχους 0,10μ</t>
  </si>
  <si>
    <t>ΟΔΟ-3211Β</t>
  </si>
  <si>
    <t>Γ-5</t>
  </si>
  <si>
    <t>Κατασκευή ερεισμάτων</t>
  </si>
  <si>
    <t>ΟΔΟ-3311.Β</t>
  </si>
  <si>
    <r>
      <t>m</t>
    </r>
    <r>
      <rPr>
        <vertAlign val="superscript"/>
        <sz val="11"/>
        <rFont val="Calibri"/>
        <family val="2"/>
        <charset val="161"/>
      </rPr>
      <t>3</t>
    </r>
    <r>
      <rPr>
        <vertAlign val="superscript"/>
        <sz val="12"/>
        <rFont val="Calibri"/>
        <family val="2"/>
      </rPr>
      <t/>
    </r>
  </si>
  <si>
    <t>Δ-3</t>
  </si>
  <si>
    <t>Ασφαλτική προεπάλειψη</t>
  </si>
  <si>
    <t>ΟΔΟ-4110</t>
  </si>
  <si>
    <t>Δ-4</t>
  </si>
  <si>
    <t>Ασφαλτική συγκολλητική επάλειψη</t>
  </si>
  <si>
    <t>ΟΔΟ-4120</t>
  </si>
  <si>
    <t>Δ-5.1</t>
  </si>
  <si>
    <t>Ασφαλτική στρώση βάσης συπμ. 0,05 ΠΤΠ Α260</t>
  </si>
  <si>
    <t>ΟΔΟ-4321Β</t>
  </si>
  <si>
    <t>Ασφαλτική Ισοπεδωτική στρώση πάχους 0,05μ</t>
  </si>
  <si>
    <t>ΟΔΟ-4421Β</t>
  </si>
  <si>
    <t>ΟΔΟ-4521Β</t>
  </si>
  <si>
    <t>Αντιολισθηρή στρώση συμπ. πάχους 0,04μ με χρήση κοινής  ασφάλτου</t>
  </si>
  <si>
    <t>Δ-9.2</t>
  </si>
  <si>
    <t>Δ-5.2</t>
  </si>
  <si>
    <t>Ασφαλτική στρώση βάσης συπμ. 0,05 ΕΛΟΤ ΤΠ 1501-05-03-11-041:2018) ΑΣ 31.5</t>
  </si>
  <si>
    <t>Ασφαλτική στρώση βάσης συπμ. 0,06 ΕΛΟΤ ΤΠ 1501-05-03-11-041:2018) ΑΣ 31.5</t>
  </si>
  <si>
    <t xml:space="preserve">Αντιολισθηρή στρώση συμπ. πάχους 0,04μ με χρήση τροποποιημένης  ασφάλτου κατά ΕΛΟΤ: ΤΠ 1501-05-03-12-01 </t>
  </si>
  <si>
    <t xml:space="preserve">Ασφαλτική προεπάλειψη ανασφάλτωτης βάσης (ΕΛΟΤ ΤΠ 1501-05-03-11) </t>
  </si>
  <si>
    <t xml:space="preserve">Ασφαλτική συγκολλητική επάλειψη (ΕΛΟΤ ΤΠ 1501-05-03-11-04) </t>
  </si>
  <si>
    <t>Απόξεση ασφαλτικού οδοστρώματος (φρεζάρισμα) σε βάθος έως 4 cm</t>
  </si>
  <si>
    <t>Δ-2.1</t>
  </si>
  <si>
    <t>Ασφαλτική ισοπεδωτική στρώση μεταβλητού πάχους</t>
  </si>
  <si>
    <t>Δ-6</t>
  </si>
  <si>
    <t>ton</t>
  </si>
  <si>
    <t>[(0,25Χ0,20)+(0,15Χ0,50)]Χ680+(1,50X0,15)X95</t>
  </si>
  <si>
    <t>(από τυπο ογκου κωνου)</t>
  </si>
  <si>
    <t>εμβαδομέτρηση κεντρικής νησίδας</t>
  </si>
  <si>
    <t>ΘΕΣΣΑΛΟΝΙΚΗ ... /... / …..</t>
  </si>
  <si>
    <t>ΞΑΝΘΗ ... /... / …..</t>
  </si>
  <si>
    <t>ΕΛΕΓΧΘΗΚΕ</t>
  </si>
  <si>
    <t>Η ΕΠΙΒΛΕΠΟΥΣΑ</t>
  </si>
  <si>
    <t>Κ.ΜΠΕΗ</t>
  </si>
  <si>
    <t>ΠΟΛΙΤΙΚΟΣ            ΜΗΧΑΝΙΚΟΣ</t>
  </si>
  <si>
    <t xml:space="preserve">ΞΑΝΘΗ ... /... / ….. </t>
  </si>
  <si>
    <t>ΤΜΗΜΑΤΟΣ                                 ΣΥΓΚΟΙΝΩΝΙΑΚΩΝ ΕΡΓΩΝ</t>
  </si>
  <si>
    <t>Μ.ΓΚΟΥΜΑ</t>
  </si>
  <si>
    <t>Χ.ΛΑΜΠΡΟΥ</t>
  </si>
  <si>
    <t>ΠΟΛΙΤΙΚΟΣ                 ΜΗΧΑΝΙΚΟΣ</t>
  </si>
  <si>
    <t>ΠΟΛΙΤΙΚΟΣ ΜΗΧΑΝΙΚΟΣ</t>
  </si>
  <si>
    <t>Κατασκευή ρείθρων, τραπεζοειδών τάφρων με σκυρόδεμα C30/37</t>
  </si>
  <si>
    <t>Έγχρωμο οπλισμένο σκυρόδεμα κατηγορίας C30/37</t>
  </si>
  <si>
    <t>Τομή οδοστρώματος με ασφαλτοκόπτη</t>
  </si>
  <si>
    <t>Δ-1</t>
  </si>
  <si>
    <t>ΟΙΚ-2269Α</t>
  </si>
  <si>
    <t>περίμετρος κυκλικού δίσκου</t>
  </si>
  <si>
    <t>Αποξήλωση ασφαλτοταπήτων και στρώσεων οδοστρωσίας σταθεροποιημένων με τσιμέντο εντός του ορίου των γενικών εκσκαφών</t>
  </si>
  <si>
    <t>εμβαδόν κύκλου Χ 0,5 πάχος</t>
  </si>
  <si>
    <t>Υαλόπλεγμα ενίσχυσης οδοστρωμάτων</t>
  </si>
  <si>
    <t>Β-29.5.1</t>
  </si>
  <si>
    <t>ΟΔΟ-2551</t>
  </si>
  <si>
    <t>Β-29.5.5</t>
  </si>
  <si>
    <t>ΟΔΟ-2731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</si>
</sst>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b/>
      <sz val="8"/>
      <color rgb="FF000000"/>
      <name val="Arial"/>
      <family val="2"/>
      <charset val="161"/>
    </font>
    <font>
      <sz val="8"/>
      <color rgb="FF000000"/>
      <name val="Arial"/>
      <family val="2"/>
      <charset val="161"/>
    </font>
    <font>
      <sz val="9"/>
      <color rgb="FF000000"/>
      <name val="Arial"/>
      <family val="2"/>
      <charset val="161"/>
    </font>
    <font>
      <b/>
      <sz val="14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9"/>
      <name val="Times New Roman"/>
      <family val="1"/>
      <charset val="161"/>
    </font>
    <font>
      <b/>
      <sz val="9"/>
      <name val="Arial Greek"/>
      <charset val="161"/>
    </font>
    <font>
      <b/>
      <sz val="8"/>
      <name val="Arial Greek"/>
      <family val="2"/>
      <charset val="161"/>
    </font>
    <font>
      <sz val="9"/>
      <name val="Arial Greek"/>
      <family val="2"/>
      <charset val="161"/>
    </font>
    <font>
      <sz val="10"/>
      <name val="Arial Greek"/>
      <family val="2"/>
      <charset val="161"/>
    </font>
    <font>
      <b/>
      <sz val="9"/>
      <name val="Arial Greek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sz val="11"/>
      <name val="Calibri"/>
      <family val="2"/>
      <charset val="161"/>
      <scheme val="minor"/>
    </font>
    <font>
      <vertAlign val="superscript"/>
      <sz val="11"/>
      <name val="Calibri"/>
      <family val="2"/>
      <charset val="161"/>
    </font>
    <font>
      <vertAlign val="superscript"/>
      <sz val="12"/>
      <name val="Calibri"/>
      <family val="2"/>
    </font>
    <font>
      <b/>
      <sz val="9"/>
      <color rgb="FF000000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8"/>
      <name val="Arial Greek"/>
      <family val="2"/>
      <charset val="161"/>
    </font>
    <font>
      <sz val="8"/>
      <name val="Arial"/>
      <family val="2"/>
      <charset val="161"/>
    </font>
    <font>
      <sz val="8"/>
      <color indexed="8"/>
      <name val="Arial"/>
      <family val="2"/>
      <charset val="161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0" fillId="0" borderId="0" xfId="0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Alignment="1">
      <alignment horizontal="center" vertical="center"/>
    </xf>
    <xf numFmtId="4" fontId="9" fillId="0" borderId="0" xfId="1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9" fillId="0" borderId="0" xfId="1" applyNumberFormat="1" applyFont="1" applyAlignment="1">
      <alignment horizontal="right" vertical="center" wrapText="1"/>
    </xf>
    <xf numFmtId="0" fontId="0" fillId="0" borderId="0" xfId="0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0" xfId="0"/>
    <xf numFmtId="0" fontId="18" fillId="0" borderId="2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2">
    <cellStyle name="Normal_NEOPRoMEL" xfId="1" xr:uid="{B7D007CB-229D-4A19-AA7D-049F352FAA53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A2C8-00D0-47FB-A74A-B44A362F4ED6}">
  <dimension ref="A1:K49"/>
  <sheetViews>
    <sheetView tabSelected="1" zoomScale="90" zoomScaleNormal="90" workbookViewId="0">
      <selection activeCell="J14" sqref="J14"/>
    </sheetView>
  </sheetViews>
  <sheetFormatPr defaultRowHeight="15" x14ac:dyDescent="0.25"/>
  <cols>
    <col min="1" max="1" width="4.7109375" customWidth="1"/>
    <col min="2" max="2" width="22.7109375" customWidth="1"/>
    <col min="3" max="3" width="0" hidden="1" customWidth="1"/>
    <col min="4" max="4" width="12.140625" customWidth="1"/>
    <col min="5" max="5" width="11.140625" customWidth="1"/>
    <col min="6" max="6" width="9.7109375" customWidth="1"/>
    <col min="7" max="7" width="7.7109375" style="8" customWidth="1"/>
    <col min="8" max="8" width="7.7109375" hidden="1" customWidth="1"/>
    <col min="9" max="9" width="12.7109375" hidden="1" customWidth="1"/>
    <col min="10" max="10" width="10.28515625" bestFit="1" customWidth="1"/>
  </cols>
  <sheetData>
    <row r="1" spans="1:11" ht="18.75" x14ac:dyDescent="0.3">
      <c r="A1" s="54" t="s">
        <v>26</v>
      </c>
      <c r="B1" s="54"/>
      <c r="C1" s="54"/>
      <c r="D1" s="54"/>
      <c r="E1" s="54"/>
      <c r="F1" s="54"/>
      <c r="G1" s="54"/>
      <c r="H1" s="55"/>
      <c r="I1" s="55"/>
    </row>
    <row r="2" spans="1:11" ht="30" customHeight="1" x14ac:dyDescent="0.25">
      <c r="A2" s="1" t="s">
        <v>0</v>
      </c>
      <c r="B2" s="1" t="s">
        <v>1</v>
      </c>
      <c r="C2" s="1" t="s">
        <v>2</v>
      </c>
      <c r="D2" s="1" t="s">
        <v>33</v>
      </c>
      <c r="E2" s="1" t="s">
        <v>34</v>
      </c>
      <c r="F2" s="1" t="s">
        <v>9</v>
      </c>
      <c r="G2" s="1" t="s">
        <v>3</v>
      </c>
      <c r="H2" s="1" t="s">
        <v>24</v>
      </c>
      <c r="I2" s="1" t="s">
        <v>25</v>
      </c>
    </row>
    <row r="3" spans="1:11" ht="35.1" customHeight="1" x14ac:dyDescent="0.25">
      <c r="A3" s="13">
        <v>1</v>
      </c>
      <c r="B3" s="58" t="s">
        <v>47</v>
      </c>
      <c r="C3" s="15"/>
      <c r="D3" s="16" t="s">
        <v>49</v>
      </c>
      <c r="E3" s="17" t="s">
        <v>50</v>
      </c>
      <c r="F3" s="17" t="s">
        <v>4</v>
      </c>
      <c r="G3" s="18">
        <f>J3</f>
        <v>744</v>
      </c>
      <c r="H3" s="11"/>
      <c r="I3" s="3"/>
      <c r="J3">
        <f>SUM(258+316+89+81+0)</f>
        <v>744</v>
      </c>
    </row>
    <row r="4" spans="1:11" ht="35.1" customHeight="1" x14ac:dyDescent="0.25">
      <c r="A4" s="41">
        <f>A3+1</f>
        <v>2</v>
      </c>
      <c r="B4" s="59" t="s">
        <v>48</v>
      </c>
      <c r="C4" s="19" t="s">
        <v>7</v>
      </c>
      <c r="D4" s="20" t="s">
        <v>51</v>
      </c>
      <c r="E4" s="21" t="s">
        <v>52</v>
      </c>
      <c r="F4" s="22" t="s">
        <v>4</v>
      </c>
      <c r="G4" s="23">
        <f>J4</f>
        <v>84</v>
      </c>
      <c r="H4" s="12">
        <v>115</v>
      </c>
      <c r="I4" s="10">
        <f t="shared" ref="I4" si="0">G4*H4</f>
        <v>9660</v>
      </c>
      <c r="J4">
        <f>SUM(0+31+52+1+0)</f>
        <v>84</v>
      </c>
    </row>
    <row r="5" spans="1:11" s="42" customFormat="1" ht="80.099999999999994" customHeight="1" x14ac:dyDescent="0.25">
      <c r="A5" s="41">
        <f>A4+1</f>
        <v>3</v>
      </c>
      <c r="B5" s="59" t="s">
        <v>117</v>
      </c>
      <c r="C5" s="19" t="s">
        <v>7</v>
      </c>
      <c r="D5" s="20" t="s">
        <v>18</v>
      </c>
      <c r="E5" s="21" t="s">
        <v>52</v>
      </c>
      <c r="F5" s="22" t="s">
        <v>4</v>
      </c>
      <c r="G5" s="23">
        <v>400</v>
      </c>
      <c r="H5" s="12">
        <v>115</v>
      </c>
      <c r="I5" s="10">
        <f t="shared" ref="I5" si="1">G5*H5</f>
        <v>46000</v>
      </c>
      <c r="J5" s="42">
        <f>750*0.5</f>
        <v>375</v>
      </c>
      <c r="K5" s="42" t="s">
        <v>118</v>
      </c>
    </row>
    <row r="6" spans="1:11" ht="35.1" customHeight="1" x14ac:dyDescent="0.25">
      <c r="A6" s="41">
        <f t="shared" ref="A6:A29" si="2">A5+1</f>
        <v>4</v>
      </c>
      <c r="B6" s="60" t="s">
        <v>59</v>
      </c>
      <c r="C6" s="25"/>
      <c r="D6" s="26" t="s">
        <v>60</v>
      </c>
      <c r="E6" s="27" t="s">
        <v>61</v>
      </c>
      <c r="F6" s="22" t="s">
        <v>4</v>
      </c>
      <c r="G6" s="25">
        <f>J6</f>
        <v>520</v>
      </c>
      <c r="H6" s="7"/>
      <c r="I6" s="9"/>
      <c r="J6">
        <f>SUM(26+94+0+0+400)</f>
        <v>520</v>
      </c>
      <c r="K6" t="s">
        <v>97</v>
      </c>
    </row>
    <row r="7" spans="1:11" ht="35.1" customHeight="1" x14ac:dyDescent="0.25">
      <c r="A7" s="41">
        <f t="shared" si="2"/>
        <v>5</v>
      </c>
      <c r="B7" s="61" t="s">
        <v>54</v>
      </c>
      <c r="C7" s="21" t="s">
        <v>55</v>
      </c>
      <c r="D7" s="26" t="s">
        <v>53</v>
      </c>
      <c r="E7" s="21" t="s">
        <v>55</v>
      </c>
      <c r="F7" s="22" t="s">
        <v>6</v>
      </c>
      <c r="G7" s="25">
        <f>J7</f>
        <v>377</v>
      </c>
      <c r="H7" s="4"/>
      <c r="I7" s="9"/>
      <c r="J7">
        <f>SUM(111+266+0+0+0)</f>
        <v>377</v>
      </c>
    </row>
    <row r="8" spans="1:11" ht="35.1" customHeight="1" x14ac:dyDescent="0.25">
      <c r="A8" s="41">
        <f t="shared" si="2"/>
        <v>6</v>
      </c>
      <c r="B8" s="61" t="s">
        <v>57</v>
      </c>
      <c r="C8" s="21" t="s">
        <v>58</v>
      </c>
      <c r="D8" s="26" t="s">
        <v>56</v>
      </c>
      <c r="E8" s="21" t="s">
        <v>58</v>
      </c>
      <c r="F8" s="22" t="s">
        <v>4</v>
      </c>
      <c r="G8" s="37">
        <v>580</v>
      </c>
      <c r="H8" s="38"/>
      <c r="I8" s="39"/>
      <c r="J8" t="s">
        <v>98</v>
      </c>
    </row>
    <row r="9" spans="1:11" ht="35.1" customHeight="1" x14ac:dyDescent="0.25">
      <c r="A9" s="41">
        <f t="shared" si="2"/>
        <v>7</v>
      </c>
      <c r="B9" s="13" t="s">
        <v>38</v>
      </c>
      <c r="C9" s="28" t="s">
        <v>21</v>
      </c>
      <c r="D9" s="43" t="s">
        <v>40</v>
      </c>
      <c r="E9" s="28" t="s">
        <v>39</v>
      </c>
      <c r="F9" s="28" t="s">
        <v>5</v>
      </c>
      <c r="G9" s="28">
        <f>J9</f>
        <v>680</v>
      </c>
      <c r="H9" s="2">
        <v>12.4</v>
      </c>
      <c r="I9" s="3">
        <f t="shared" ref="I9" si="3">G9*H9</f>
        <v>8432</v>
      </c>
      <c r="J9">
        <f>SUM(166+166+182+166)</f>
        <v>680</v>
      </c>
    </row>
    <row r="10" spans="1:11" ht="50.1" customHeight="1" x14ac:dyDescent="0.25">
      <c r="A10" s="41">
        <f t="shared" si="2"/>
        <v>8</v>
      </c>
      <c r="B10" s="13" t="s">
        <v>44</v>
      </c>
      <c r="C10" s="28" t="s">
        <v>21</v>
      </c>
      <c r="D10" s="43" t="s">
        <v>40</v>
      </c>
      <c r="E10" s="28" t="s">
        <v>39</v>
      </c>
      <c r="F10" s="28" t="s">
        <v>5</v>
      </c>
      <c r="G10" s="28">
        <v>95</v>
      </c>
      <c r="H10" s="2"/>
      <c r="I10" s="3"/>
    </row>
    <row r="11" spans="1:11" ht="35.1" customHeight="1" x14ac:dyDescent="0.25">
      <c r="A11" s="41">
        <f t="shared" si="2"/>
        <v>9</v>
      </c>
      <c r="B11" s="13" t="s">
        <v>41</v>
      </c>
      <c r="C11" s="28" t="s">
        <v>22</v>
      </c>
      <c r="D11" s="43" t="s">
        <v>42</v>
      </c>
      <c r="E11" s="28" t="s">
        <v>43</v>
      </c>
      <c r="F11" s="28" t="s">
        <v>6</v>
      </c>
      <c r="G11" s="28">
        <f>J11</f>
        <v>1309</v>
      </c>
      <c r="H11" s="2">
        <v>1.01</v>
      </c>
      <c r="I11" s="3">
        <f t="shared" ref="I11:I13" si="4">G11*H11</f>
        <v>1322.09</v>
      </c>
      <c r="J11">
        <f>SUM(335+329+316+329)</f>
        <v>1309</v>
      </c>
    </row>
    <row r="12" spans="1:11" ht="39.950000000000003" customHeight="1" x14ac:dyDescent="0.25">
      <c r="A12" s="41">
        <f t="shared" si="2"/>
        <v>10</v>
      </c>
      <c r="B12" s="13" t="s">
        <v>111</v>
      </c>
      <c r="C12" s="13" t="s">
        <v>23</v>
      </c>
      <c r="D12" s="46" t="s">
        <v>120</v>
      </c>
      <c r="E12" s="45" t="s">
        <v>121</v>
      </c>
      <c r="F12" s="13" t="s">
        <v>4</v>
      </c>
      <c r="G12" s="29">
        <v>110</v>
      </c>
      <c r="H12" s="2">
        <v>19</v>
      </c>
      <c r="I12" s="3">
        <f t="shared" si="4"/>
        <v>2090</v>
      </c>
      <c r="J12" t="s">
        <v>96</v>
      </c>
    </row>
    <row r="13" spans="1:11" ht="39.950000000000003" customHeight="1" x14ac:dyDescent="0.25">
      <c r="A13" s="41">
        <f t="shared" si="2"/>
        <v>11</v>
      </c>
      <c r="B13" s="13" t="s">
        <v>112</v>
      </c>
      <c r="C13" s="13" t="s">
        <v>23</v>
      </c>
      <c r="D13" s="46" t="s">
        <v>122</v>
      </c>
      <c r="E13" s="45" t="s">
        <v>123</v>
      </c>
      <c r="F13" s="13" t="s">
        <v>4</v>
      </c>
      <c r="G13" s="29">
        <v>23</v>
      </c>
      <c r="H13" s="2">
        <v>17</v>
      </c>
      <c r="I13" s="3">
        <f t="shared" si="4"/>
        <v>391</v>
      </c>
      <c r="J13" t="s">
        <v>45</v>
      </c>
    </row>
    <row r="14" spans="1:11" ht="39.950000000000003" customHeight="1" x14ac:dyDescent="0.25">
      <c r="A14" s="41">
        <f t="shared" si="2"/>
        <v>12</v>
      </c>
      <c r="B14" s="60" t="s">
        <v>63</v>
      </c>
      <c r="C14" s="24" t="s">
        <v>63</v>
      </c>
      <c r="D14" s="30" t="s">
        <v>62</v>
      </c>
      <c r="E14" s="22" t="s">
        <v>64</v>
      </c>
      <c r="F14" s="22" t="s">
        <v>6</v>
      </c>
      <c r="G14" s="25">
        <f>J14/0.1</f>
        <v>1860</v>
      </c>
      <c r="H14" s="4"/>
      <c r="I14" s="9"/>
      <c r="J14">
        <f>SUM(61+36+46+43)</f>
        <v>186</v>
      </c>
    </row>
    <row r="15" spans="1:11" ht="39.950000000000003" customHeight="1" x14ac:dyDescent="0.25">
      <c r="A15" s="41">
        <f t="shared" si="2"/>
        <v>13</v>
      </c>
      <c r="B15" s="60" t="s">
        <v>65</v>
      </c>
      <c r="C15" s="24" t="s">
        <v>65</v>
      </c>
      <c r="D15" s="30" t="s">
        <v>21</v>
      </c>
      <c r="E15" s="22" t="s">
        <v>66</v>
      </c>
      <c r="F15" s="22" t="s">
        <v>6</v>
      </c>
      <c r="G15" s="25">
        <f>J15/0.1</f>
        <v>3280</v>
      </c>
      <c r="H15" s="4"/>
      <c r="I15" s="9"/>
      <c r="J15">
        <f>SUM(41+39+47+56+145)</f>
        <v>328</v>
      </c>
    </row>
    <row r="16" spans="1:11" s="42" customFormat="1" ht="35.1" customHeight="1" x14ac:dyDescent="0.25">
      <c r="A16" s="41">
        <f t="shared" si="2"/>
        <v>14</v>
      </c>
      <c r="B16" s="62" t="s">
        <v>68</v>
      </c>
      <c r="C16" s="47" t="s">
        <v>68</v>
      </c>
      <c r="D16" s="48" t="s">
        <v>67</v>
      </c>
      <c r="E16" s="49" t="s">
        <v>69</v>
      </c>
      <c r="F16" s="49" t="s">
        <v>70</v>
      </c>
      <c r="G16" s="37">
        <f>J16</f>
        <v>417</v>
      </c>
      <c r="H16" s="38"/>
      <c r="I16" s="39"/>
      <c r="J16" s="42">
        <f>SUM(100+83+98+105+31)</f>
        <v>417</v>
      </c>
    </row>
    <row r="17" spans="1:10" ht="35.1" customHeight="1" x14ac:dyDescent="0.25">
      <c r="A17" s="41">
        <f t="shared" si="2"/>
        <v>15</v>
      </c>
      <c r="B17" s="63" t="s">
        <v>113</v>
      </c>
      <c r="C17" s="31" t="s">
        <v>68</v>
      </c>
      <c r="D17" s="44" t="s">
        <v>114</v>
      </c>
      <c r="E17" s="32" t="s">
        <v>115</v>
      </c>
      <c r="F17" s="32" t="s">
        <v>5</v>
      </c>
      <c r="G17" s="25">
        <v>100</v>
      </c>
      <c r="H17" s="4"/>
      <c r="I17" s="9"/>
      <c r="J17" t="s">
        <v>116</v>
      </c>
    </row>
    <row r="18" spans="1:10" s="42" customFormat="1" ht="39.950000000000003" customHeight="1" x14ac:dyDescent="0.25">
      <c r="A18" s="41">
        <f t="shared" si="2"/>
        <v>16</v>
      </c>
      <c r="B18" s="13" t="s">
        <v>91</v>
      </c>
      <c r="C18" s="13" t="s">
        <v>18</v>
      </c>
      <c r="D18" s="43" t="s">
        <v>92</v>
      </c>
      <c r="E18" s="28" t="s">
        <v>29</v>
      </c>
      <c r="F18" s="13" t="s">
        <v>6</v>
      </c>
      <c r="G18" s="29">
        <v>7700</v>
      </c>
      <c r="H18" s="40"/>
      <c r="I18" s="9"/>
    </row>
    <row r="19" spans="1:10" ht="39.950000000000003" customHeight="1" x14ac:dyDescent="0.25">
      <c r="A19" s="41">
        <f t="shared" si="2"/>
        <v>17</v>
      </c>
      <c r="B19" s="13" t="s">
        <v>91</v>
      </c>
      <c r="C19" s="13" t="s">
        <v>18</v>
      </c>
      <c r="D19" s="43" t="s">
        <v>92</v>
      </c>
      <c r="E19" s="28" t="s">
        <v>29</v>
      </c>
      <c r="F19" s="13" t="s">
        <v>6</v>
      </c>
      <c r="G19" s="29">
        <v>7700</v>
      </c>
      <c r="H19" s="6"/>
      <c r="I19" s="9"/>
    </row>
    <row r="20" spans="1:10" ht="39.950000000000003" customHeight="1" x14ac:dyDescent="0.25">
      <c r="A20" s="41">
        <f t="shared" si="2"/>
        <v>18</v>
      </c>
      <c r="B20" s="60" t="s">
        <v>89</v>
      </c>
      <c r="C20" s="24" t="s">
        <v>72</v>
      </c>
      <c r="D20" s="30" t="s">
        <v>71</v>
      </c>
      <c r="E20" s="22" t="s">
        <v>73</v>
      </c>
      <c r="F20" s="22" t="s">
        <v>6</v>
      </c>
      <c r="G20" s="25">
        <v>1860</v>
      </c>
      <c r="H20" s="5"/>
      <c r="I20" s="9"/>
    </row>
    <row r="21" spans="1:10" ht="39.950000000000003" customHeight="1" x14ac:dyDescent="0.25">
      <c r="A21" s="41">
        <f t="shared" si="2"/>
        <v>19</v>
      </c>
      <c r="B21" s="60" t="s">
        <v>90</v>
      </c>
      <c r="C21" s="24" t="s">
        <v>75</v>
      </c>
      <c r="D21" s="33" t="s">
        <v>74</v>
      </c>
      <c r="E21" s="22" t="s">
        <v>76</v>
      </c>
      <c r="F21" s="22" t="s">
        <v>6</v>
      </c>
      <c r="G21" s="25">
        <f t="shared" ref="G21" si="5">J21</f>
        <v>8240</v>
      </c>
      <c r="H21" s="5"/>
      <c r="I21" s="9"/>
      <c r="J21">
        <f>SUM(5900+2340)</f>
        <v>8240</v>
      </c>
    </row>
    <row r="22" spans="1:10" ht="39.950000000000003" customHeight="1" x14ac:dyDescent="0.25">
      <c r="A22" s="41">
        <f t="shared" si="2"/>
        <v>20</v>
      </c>
      <c r="B22" s="60" t="s">
        <v>86</v>
      </c>
      <c r="C22" s="24" t="s">
        <v>78</v>
      </c>
      <c r="D22" s="33" t="s">
        <v>77</v>
      </c>
      <c r="E22" s="22" t="s">
        <v>79</v>
      </c>
      <c r="F22" s="22" t="s">
        <v>6</v>
      </c>
      <c r="G22" s="25">
        <f>J22/0.05</f>
        <v>2340</v>
      </c>
      <c r="H22" s="5"/>
      <c r="I22" s="9"/>
      <c r="J22">
        <f>SUM(40+38+0+1+38)</f>
        <v>117</v>
      </c>
    </row>
    <row r="23" spans="1:10" ht="39.950000000000003" customHeight="1" x14ac:dyDescent="0.25">
      <c r="A23" s="41">
        <f t="shared" si="2"/>
        <v>21</v>
      </c>
      <c r="B23" s="60" t="s">
        <v>87</v>
      </c>
      <c r="C23" s="24" t="s">
        <v>80</v>
      </c>
      <c r="D23" s="33" t="s">
        <v>85</v>
      </c>
      <c r="E23" s="22" t="s">
        <v>81</v>
      </c>
      <c r="F23" s="22" t="s">
        <v>6</v>
      </c>
      <c r="G23" s="25">
        <f>J23/0.06</f>
        <v>2350</v>
      </c>
      <c r="H23" s="5"/>
      <c r="I23" s="9"/>
      <c r="J23">
        <f>SUM(48+46+0+1+46)</f>
        <v>141</v>
      </c>
    </row>
    <row r="24" spans="1:10" ht="35.1" customHeight="1" x14ac:dyDescent="0.25">
      <c r="A24" s="41">
        <f t="shared" si="2"/>
        <v>22</v>
      </c>
      <c r="B24" s="60" t="s">
        <v>93</v>
      </c>
      <c r="C24" s="24"/>
      <c r="D24" s="33" t="s">
        <v>94</v>
      </c>
      <c r="E24" s="22" t="s">
        <v>81</v>
      </c>
      <c r="F24" s="22" t="s">
        <v>95</v>
      </c>
      <c r="G24" s="25">
        <f>J24</f>
        <v>33.74</v>
      </c>
      <c r="H24" s="6"/>
      <c r="I24" s="9"/>
      <c r="J24">
        <f>14*2.41</f>
        <v>33.74</v>
      </c>
    </row>
    <row r="25" spans="1:10" ht="60" customHeight="1" x14ac:dyDescent="0.25">
      <c r="A25" s="64">
        <f t="shared" si="2"/>
        <v>23</v>
      </c>
      <c r="B25" s="58" t="s">
        <v>88</v>
      </c>
      <c r="C25" s="14" t="s">
        <v>83</v>
      </c>
      <c r="D25" s="65" t="s">
        <v>84</v>
      </c>
      <c r="E25" s="17" t="s">
        <v>82</v>
      </c>
      <c r="F25" s="17" t="s">
        <v>6</v>
      </c>
      <c r="G25" s="66">
        <f>J25/0.04</f>
        <v>5900</v>
      </c>
      <c r="H25" s="5"/>
      <c r="I25" s="9"/>
      <c r="J25">
        <f>SUM(43+52+51+55+35)</f>
        <v>236</v>
      </c>
    </row>
    <row r="26" spans="1:10" s="42" customFormat="1" ht="35.1" customHeight="1" x14ac:dyDescent="0.25">
      <c r="A26" s="13">
        <f t="shared" si="2"/>
        <v>24</v>
      </c>
      <c r="B26" s="67" t="s">
        <v>119</v>
      </c>
      <c r="C26" s="68" t="s">
        <v>83</v>
      </c>
      <c r="D26" s="69"/>
      <c r="E26" s="70"/>
      <c r="F26" s="70" t="s">
        <v>6</v>
      </c>
      <c r="G26" s="71">
        <f>J26/0.04</f>
        <v>5900</v>
      </c>
      <c r="H26" s="40"/>
      <c r="I26" s="9"/>
      <c r="J26" s="42">
        <f>SUM(43+52+51+55+35)</f>
        <v>236</v>
      </c>
    </row>
    <row r="27" spans="1:10" ht="35.1" customHeight="1" x14ac:dyDescent="0.25">
      <c r="A27" s="41">
        <f t="shared" si="2"/>
        <v>25</v>
      </c>
      <c r="B27" s="13" t="s">
        <v>30</v>
      </c>
      <c r="C27" s="13" t="s">
        <v>19</v>
      </c>
      <c r="D27" s="43" t="s">
        <v>31</v>
      </c>
      <c r="E27" s="28" t="s">
        <v>32</v>
      </c>
      <c r="F27" s="13" t="s">
        <v>5</v>
      </c>
      <c r="G27" s="29">
        <f>J27</f>
        <v>110</v>
      </c>
      <c r="H27" s="2">
        <v>2.7</v>
      </c>
      <c r="I27" s="3">
        <f t="shared" ref="I27:I29" si="6">G27*H27</f>
        <v>297</v>
      </c>
      <c r="J27" s="8">
        <f>SUM(36+19+36+19)</f>
        <v>110</v>
      </c>
    </row>
    <row r="28" spans="1:10" ht="60" customHeight="1" x14ac:dyDescent="0.25">
      <c r="A28" s="41">
        <f t="shared" si="2"/>
        <v>26</v>
      </c>
      <c r="B28" s="13" t="s">
        <v>36</v>
      </c>
      <c r="C28" s="13" t="s">
        <v>20</v>
      </c>
      <c r="D28" s="43" t="s">
        <v>37</v>
      </c>
      <c r="E28" s="28" t="s">
        <v>35</v>
      </c>
      <c r="F28" s="13" t="s">
        <v>8</v>
      </c>
      <c r="G28" s="29">
        <v>18</v>
      </c>
      <c r="H28" s="2">
        <v>9.6</v>
      </c>
      <c r="I28" s="3">
        <f t="shared" si="6"/>
        <v>172.79999999999998</v>
      </c>
    </row>
    <row r="29" spans="1:10" ht="45" customHeight="1" x14ac:dyDescent="0.25">
      <c r="A29" s="41">
        <f t="shared" si="2"/>
        <v>27</v>
      </c>
      <c r="B29" s="13" t="s">
        <v>14</v>
      </c>
      <c r="C29" s="13" t="s">
        <v>22</v>
      </c>
      <c r="D29" s="43" t="s">
        <v>15</v>
      </c>
      <c r="E29" s="28" t="s">
        <v>16</v>
      </c>
      <c r="F29" s="13" t="s">
        <v>17</v>
      </c>
      <c r="G29" s="29">
        <v>700</v>
      </c>
      <c r="H29" s="2">
        <v>14.5</v>
      </c>
      <c r="I29" s="3">
        <f t="shared" si="6"/>
        <v>10150</v>
      </c>
      <c r="J29" t="s">
        <v>46</v>
      </c>
    </row>
    <row r="31" spans="1:10" ht="15" customHeight="1" x14ac:dyDescent="0.25">
      <c r="B31" s="35" t="s">
        <v>99</v>
      </c>
      <c r="F31" s="53" t="s">
        <v>100</v>
      </c>
      <c r="G31" s="51"/>
    </row>
    <row r="32" spans="1:10" ht="15" customHeight="1" x14ac:dyDescent="0.25">
      <c r="B32" s="35" t="s">
        <v>10</v>
      </c>
      <c r="F32" s="53" t="s">
        <v>101</v>
      </c>
      <c r="G32" s="52"/>
    </row>
    <row r="33" spans="2:8" ht="15" customHeight="1" x14ac:dyDescent="0.25">
      <c r="B33" s="50" t="s">
        <v>27</v>
      </c>
      <c r="C33" s="52"/>
      <c r="F33" s="50" t="s">
        <v>102</v>
      </c>
      <c r="G33" s="52"/>
    </row>
    <row r="34" spans="2:8" ht="30" customHeight="1" x14ac:dyDescent="0.25">
      <c r="B34" s="56"/>
      <c r="F34" s="56"/>
      <c r="G34"/>
    </row>
    <row r="35" spans="2:8" ht="15" customHeight="1" x14ac:dyDescent="0.25">
      <c r="B35" s="56"/>
      <c r="F35" s="56"/>
      <c r="G35"/>
    </row>
    <row r="36" spans="2:8" x14ac:dyDescent="0.25">
      <c r="B36" s="34" t="s">
        <v>13</v>
      </c>
      <c r="F36" s="50" t="s">
        <v>103</v>
      </c>
      <c r="G36" s="52"/>
    </row>
    <row r="37" spans="2:8" ht="15" customHeight="1" x14ac:dyDescent="0.25">
      <c r="B37" s="50" t="s">
        <v>28</v>
      </c>
      <c r="F37" s="50" t="s">
        <v>104</v>
      </c>
      <c r="G37" s="52"/>
    </row>
    <row r="38" spans="2:8" ht="15" customHeight="1" x14ac:dyDescent="0.25">
      <c r="B38" s="57"/>
      <c r="F38" s="57"/>
      <c r="G38" s="52"/>
    </row>
    <row r="39" spans="2:8" x14ac:dyDescent="0.25">
      <c r="B39" s="51"/>
      <c r="F39" s="51"/>
      <c r="G39" s="52"/>
    </row>
    <row r="41" spans="2:8" x14ac:dyDescent="0.25">
      <c r="B41" s="53" t="s">
        <v>100</v>
      </c>
      <c r="C41" s="52"/>
      <c r="F41" s="53" t="s">
        <v>105</v>
      </c>
      <c r="G41" s="53"/>
      <c r="H41" s="53"/>
    </row>
    <row r="42" spans="2:8" x14ac:dyDescent="0.25">
      <c r="B42" s="53"/>
      <c r="C42" s="52"/>
      <c r="F42" s="53"/>
      <c r="G42" s="53"/>
      <c r="H42" s="53"/>
    </row>
    <row r="43" spans="2:8" x14ac:dyDescent="0.25">
      <c r="B43" s="50" t="s">
        <v>11</v>
      </c>
      <c r="C43" s="52"/>
      <c r="F43" s="50" t="s">
        <v>11</v>
      </c>
      <c r="G43" s="50"/>
      <c r="H43" s="50"/>
    </row>
    <row r="44" spans="2:8" ht="30" customHeight="1" x14ac:dyDescent="0.25">
      <c r="B44" s="50" t="s">
        <v>106</v>
      </c>
      <c r="C44" s="51"/>
      <c r="F44" s="50" t="s">
        <v>12</v>
      </c>
      <c r="G44" s="50"/>
      <c r="H44" s="50"/>
    </row>
    <row r="45" spans="2:8" ht="15.75" x14ac:dyDescent="0.25">
      <c r="F45" s="36"/>
    </row>
    <row r="46" spans="2:8" x14ac:dyDescent="0.25">
      <c r="B46" s="50" t="s">
        <v>107</v>
      </c>
      <c r="C46" s="52"/>
      <c r="F46" s="50" t="s">
        <v>108</v>
      </c>
      <c r="G46" s="50"/>
      <c r="H46" s="50"/>
    </row>
    <row r="47" spans="2:8" x14ac:dyDescent="0.25">
      <c r="B47" s="50" t="s">
        <v>109</v>
      </c>
      <c r="C47" s="52"/>
      <c r="F47" s="50" t="s">
        <v>110</v>
      </c>
      <c r="G47" s="50"/>
      <c r="H47" s="50"/>
    </row>
    <row r="48" spans="2:8" x14ac:dyDescent="0.25">
      <c r="B48" s="52"/>
      <c r="C48" s="52"/>
      <c r="F48" s="50"/>
      <c r="G48" s="50"/>
      <c r="H48" s="50"/>
    </row>
    <row r="49" spans="2:8" x14ac:dyDescent="0.25">
      <c r="B49" s="52"/>
      <c r="C49" s="52"/>
      <c r="F49" s="50"/>
      <c r="G49" s="50"/>
      <c r="H49" s="50"/>
    </row>
  </sheetData>
  <mergeCells count="23">
    <mergeCell ref="F34:F35"/>
    <mergeCell ref="F36:G36"/>
    <mergeCell ref="F37:G39"/>
    <mergeCell ref="B37:B39"/>
    <mergeCell ref="B34:B35"/>
    <mergeCell ref="A1:I1"/>
    <mergeCell ref="B33:C33"/>
    <mergeCell ref="F31:G31"/>
    <mergeCell ref="F32:G32"/>
    <mergeCell ref="F33:G33"/>
    <mergeCell ref="B41:C41"/>
    <mergeCell ref="F41:H41"/>
    <mergeCell ref="B42:C42"/>
    <mergeCell ref="F42:H42"/>
    <mergeCell ref="B43:C43"/>
    <mergeCell ref="F43:H43"/>
    <mergeCell ref="B44:C44"/>
    <mergeCell ref="F44:H44"/>
    <mergeCell ref="B46:C46"/>
    <mergeCell ref="F46:H46"/>
    <mergeCell ref="B47:C49"/>
    <mergeCell ref="F47:G49"/>
    <mergeCell ref="H47:H49"/>
  </mergeCells>
  <pageMargins left="1.299212598425197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Φύλλο1</vt:lpstr>
      <vt:lpstr>Φύλλο1!Print_Area</vt:lpstr>
      <vt:lpstr>Φύλλο1!Print_Titles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2022-01-19T13:31:33Z</cp:lastPrinted>
  <dcterms:created xsi:type="dcterms:W3CDTF">2021-11-03T17:20:09Z</dcterms:created>
  <dcterms:modified xsi:type="dcterms:W3CDTF">2022-01-19T13:45:13Z</dcterms:modified>
</cp:coreProperties>
</file>